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yt\Desktop\STMD Files\STMD Budgets\STMD Budgets 2022\STMD #2 Budget\STMD #2 FINAL Budget\"/>
    </mc:Choice>
  </mc:AlternateContent>
  <xr:revisionPtr revIDLastSave="0" documentId="13_ncr:1_{1AEA2549-3682-4576-8819-2ADBFB642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/>
  <c r="H23" i="1"/>
  <c r="G25" i="1"/>
  <c r="G12" i="1"/>
  <c r="H13" i="1" s="1"/>
  <c r="G18" i="1" l="1"/>
  <c r="H21" i="1" s="1"/>
  <c r="E24" i="1"/>
  <c r="E23" i="1"/>
  <c r="E22" i="1"/>
  <c r="G27" i="1" l="1"/>
  <c r="B18" i="1"/>
  <c r="C18" i="1"/>
  <c r="D18" i="1"/>
  <c r="E18" i="1" l="1"/>
  <c r="F18" i="1"/>
  <c r="D25" i="1" l="1"/>
  <c r="C25" i="1"/>
  <c r="B25" i="1"/>
  <c r="B27" i="1" s="1"/>
  <c r="E10" i="1" l="1"/>
  <c r="C27" i="1" l="1"/>
  <c r="F21" i="1"/>
  <c r="E21" i="1"/>
  <c r="D27" i="1"/>
  <c r="F13" i="1"/>
  <c r="E11" i="1"/>
  <c r="E14" i="1"/>
  <c r="E13" i="1"/>
  <c r="E12" i="1"/>
  <c r="F25" i="1" l="1"/>
  <c r="E25" i="1"/>
</calcChain>
</file>

<file path=xl/sharedStrings.xml><?xml version="1.0" encoding="utf-8"?>
<sst xmlns="http://schemas.openxmlformats.org/spreadsheetml/2006/main" count="37" uniqueCount="34">
  <si>
    <t xml:space="preserve">Statement of Revenues &amp; Expenditures with Budget </t>
  </si>
  <si>
    <t xml:space="preserve">Budget </t>
  </si>
  <si>
    <t>Through</t>
  </si>
  <si>
    <t xml:space="preserve">Variance </t>
  </si>
  <si>
    <t xml:space="preserve">as % of </t>
  </si>
  <si>
    <t>DEBT SERVICE</t>
  </si>
  <si>
    <t>Revenues</t>
  </si>
  <si>
    <t>Specific Ownership taxes</t>
  </si>
  <si>
    <t>Interest &amp; Other</t>
  </si>
  <si>
    <t>Total Revenues</t>
  </si>
  <si>
    <t>Expenditures</t>
  </si>
  <si>
    <t>Total Operating Expenditures</t>
  </si>
  <si>
    <t>Revenues over/(under) Exp</t>
  </si>
  <si>
    <t>Beginning Fund Balance</t>
  </si>
  <si>
    <t>Ending Fund Balance</t>
  </si>
  <si>
    <t xml:space="preserve">Modified Accrual Budgetary Basis </t>
  </si>
  <si>
    <t>YTD Act</t>
  </si>
  <si>
    <t>Property Taxes GF</t>
  </si>
  <si>
    <t xml:space="preserve">Property Taxes TDA </t>
  </si>
  <si>
    <r>
      <t xml:space="preserve">South Timnath Metropolitan District </t>
    </r>
    <r>
      <rPr>
        <b/>
        <sz val="12"/>
        <color theme="1"/>
        <rFont val="Calibri"/>
        <family val="2"/>
        <scheme val="minor"/>
      </rPr>
      <t>No. 2</t>
    </r>
  </si>
  <si>
    <t xml:space="preserve">Payment for Services #1 </t>
  </si>
  <si>
    <t>Actuals/Amended</t>
  </si>
  <si>
    <t xml:space="preserve">Transfer from District 1 </t>
  </si>
  <si>
    <t xml:space="preserve">Interest Expense, Notes </t>
  </si>
  <si>
    <t xml:space="preserve">Principal Payment Dev Note </t>
  </si>
  <si>
    <t>Treasurer's Fees, GF/TDA</t>
  </si>
  <si>
    <t xml:space="preserve">Payment for Services #1 TDA </t>
  </si>
  <si>
    <t>MISC</t>
  </si>
  <si>
    <t xml:space="preserve">December 31, 2020 Actual, 2021 Adopted Budget </t>
  </si>
  <si>
    <t xml:space="preserve">2022 Budget </t>
  </si>
  <si>
    <t>Actuals 12/31/2020</t>
  </si>
  <si>
    <t xml:space="preserve">Year-to-date Actual Budget and Variance through September 01, 2021 </t>
  </si>
  <si>
    <t xml:space="preserve">    Total of General &amp; TDA Prop Tax </t>
  </si>
  <si>
    <t>2022 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</si>
</sst>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/>
    <xf numFmtId="9" fontId="2" fillId="0" borderId="0" xfId="2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9" fontId="2" fillId="0" borderId="1" xfId="2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9" fontId="2" fillId="0" borderId="0" xfId="2" applyFont="1" applyBorder="1"/>
    <xf numFmtId="44" fontId="2" fillId="0" borderId="0" xfId="1" applyFont="1" applyBorder="1"/>
    <xf numFmtId="44" fontId="2" fillId="0" borderId="1" xfId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44" fontId="3" fillId="0" borderId="1" xfId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44" fontId="3" fillId="0" borderId="0" xfId="1" applyFont="1" applyAlignment="1">
      <alignment horizontal="center"/>
    </xf>
    <xf numFmtId="9" fontId="3" fillId="0" borderId="0" xfId="2" applyFont="1" applyAlignment="1">
      <alignment horizontal="center"/>
    </xf>
    <xf numFmtId="0" fontId="2" fillId="0" borderId="1" xfId="0" applyFont="1" applyBorder="1"/>
    <xf numFmtId="14" fontId="2" fillId="2" borderId="0" xfId="0" applyNumberFormat="1" applyFont="1" applyFill="1"/>
    <xf numFmtId="44" fontId="2" fillId="0" borderId="0" xfId="1" applyNumberFormat="1" applyFont="1"/>
    <xf numFmtId="0" fontId="4" fillId="0" borderId="0" xfId="0" applyFont="1"/>
    <xf numFmtId="14" fontId="2" fillId="0" borderId="1" xfId="1" applyNumberFormat="1" applyFont="1" applyBorder="1" applyAlignment="1">
      <alignment horizontal="center"/>
    </xf>
    <xf numFmtId="14" fontId="5" fillId="0" borderId="0" xfId="0" applyNumberFormat="1" applyFont="1" applyFill="1"/>
    <xf numFmtId="0" fontId="6" fillId="0" borderId="0" xfId="0" applyFont="1"/>
    <xf numFmtId="44" fontId="2" fillId="0" borderId="0" xfId="1" applyNumberFormat="1" applyFont="1" applyBorder="1"/>
    <xf numFmtId="0" fontId="6" fillId="0" borderId="1" xfId="0" applyFont="1" applyBorder="1" applyAlignment="1">
      <alignment horizontal="center"/>
    </xf>
    <xf numFmtId="44" fontId="3" fillId="0" borderId="0" xfId="1" applyNumberFormat="1" applyFont="1" applyBorder="1"/>
    <xf numFmtId="9" fontId="3" fillId="0" borderId="0" xfId="2" applyFont="1" applyBorder="1"/>
    <xf numFmtId="44" fontId="2" fillId="0" borderId="0" xfId="0" applyNumberFormat="1" applyFont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2" fillId="0" borderId="0" xfId="1" applyNumberFormat="1" applyFont="1" applyFill="1" applyBorder="1"/>
    <xf numFmtId="44" fontId="2" fillId="0" borderId="0" xfId="1" applyFont="1" applyFill="1"/>
    <xf numFmtId="44" fontId="2" fillId="0" borderId="0" xfId="1" applyFont="1" applyFill="1" applyBorder="1"/>
    <xf numFmtId="44" fontId="2" fillId="0" borderId="1" xfId="1" applyFont="1" applyFill="1" applyBorder="1"/>
    <xf numFmtId="0" fontId="0" fillId="0" borderId="0" xfId="0" applyFill="1"/>
    <xf numFmtId="0" fontId="2" fillId="0" borderId="2" xfId="0" applyFont="1" applyBorder="1" applyAlignment="1">
      <alignment horizontal="left" indent="1"/>
    </xf>
    <xf numFmtId="44" fontId="2" fillId="0" borderId="2" xfId="1" applyNumberFormat="1" applyFont="1" applyBorder="1"/>
    <xf numFmtId="44" fontId="2" fillId="0" borderId="2" xfId="1" applyNumberFormat="1" applyFont="1" applyFill="1" applyBorder="1"/>
    <xf numFmtId="9" fontId="2" fillId="0" borderId="2" xfId="2" applyFont="1" applyBorder="1"/>
    <xf numFmtId="44" fontId="6" fillId="0" borderId="0" xfId="0" applyNumberFormat="1" applyFont="1"/>
    <xf numFmtId="44" fontId="2" fillId="0" borderId="2" xfId="1" applyFont="1" applyBorder="1"/>
    <xf numFmtId="44" fontId="2" fillId="0" borderId="2" xfId="1" applyFont="1" applyFill="1" applyBorder="1"/>
    <xf numFmtId="0" fontId="2" fillId="0" borderId="0" xfId="0" applyFont="1" applyBorder="1" applyAlignment="1">
      <alignment horizontal="left" indent="1"/>
    </xf>
    <xf numFmtId="44" fontId="4" fillId="0" borderId="0" xfId="0" applyNumberFormat="1" applyFont="1"/>
    <xf numFmtId="164" fontId="4" fillId="0" borderId="0" xfId="0" applyNumberFormat="1" applyFont="1" applyAlignment="1">
      <alignment horizontal="left"/>
    </xf>
    <xf numFmtId="44" fontId="3" fillId="0" borderId="0" xfId="1" applyFont="1" applyBorder="1"/>
    <xf numFmtId="164" fontId="2" fillId="0" borderId="0" xfId="1" applyNumberFormat="1" applyFont="1" applyBorder="1"/>
    <xf numFmtId="164" fontId="2" fillId="0" borderId="2" xfId="1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719821</xdr:colOff>
      <xdr:row>29</xdr:row>
      <xdr:rowOff>106742</xdr:rowOff>
    </xdr:from>
    <xdr:ext cx="4134867" cy="85872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191442">
          <a:off x="3440161" y="4861622"/>
          <a:ext cx="4134867" cy="8587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100" baseline="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zoomScale="90" zoomScaleNormal="90" workbookViewId="0">
      <selection activeCell="H23" sqref="H23"/>
    </sheetView>
  </sheetViews>
  <sheetFormatPr defaultColWidth="8.875" defaultRowHeight="15.75" x14ac:dyDescent="0.25"/>
  <cols>
    <col min="1" max="1" width="31" style="1" customWidth="1"/>
    <col min="2" max="2" width="17.25" style="1" customWidth="1"/>
    <col min="3" max="3" width="14.25" customWidth="1"/>
    <col min="4" max="4" width="16.375" style="42" customWidth="1"/>
    <col min="5" max="5" width="17.625" style="1" customWidth="1"/>
    <col min="6" max="6" width="10.125" style="1" customWidth="1"/>
    <col min="7" max="7" width="14.625" style="1" customWidth="1"/>
    <col min="8" max="8" width="13.375" style="1" customWidth="1"/>
    <col min="9" max="9" width="14" style="1" bestFit="1" customWidth="1"/>
    <col min="10" max="11" width="12.125" style="1" bestFit="1" customWidth="1"/>
    <col min="12" max="16384" width="8.875" style="1"/>
  </cols>
  <sheetData>
    <row r="1" spans="1:9" x14ac:dyDescent="0.25">
      <c r="A1" s="1" t="s">
        <v>19</v>
      </c>
      <c r="C1" s="1"/>
      <c r="D1" s="34" t="s">
        <v>33</v>
      </c>
      <c r="E1" s="27"/>
      <c r="G1" s="23">
        <v>44578</v>
      </c>
    </row>
    <row r="2" spans="1:9" x14ac:dyDescent="0.25">
      <c r="A2" s="1" t="s">
        <v>0</v>
      </c>
      <c r="C2" s="1"/>
      <c r="D2" s="35"/>
    </row>
    <row r="3" spans="1:9" x14ac:dyDescent="0.25">
      <c r="A3" s="1" t="s">
        <v>28</v>
      </c>
      <c r="C3" s="1"/>
      <c r="D3" s="35"/>
    </row>
    <row r="4" spans="1:9" x14ac:dyDescent="0.25">
      <c r="A4" s="1" t="s">
        <v>31</v>
      </c>
      <c r="C4" s="1"/>
      <c r="D4" s="35"/>
    </row>
    <row r="5" spans="1:9" x14ac:dyDescent="0.25">
      <c r="A5" s="1" t="s">
        <v>29</v>
      </c>
      <c r="C5" s="1"/>
      <c r="D5" s="35"/>
    </row>
    <row r="6" spans="1:9" x14ac:dyDescent="0.25">
      <c r="B6" s="1" t="s">
        <v>15</v>
      </c>
      <c r="C6" s="1"/>
      <c r="D6" s="35"/>
    </row>
    <row r="7" spans="1:9" x14ac:dyDescent="0.25">
      <c r="B7" s="5">
        <v>2020</v>
      </c>
      <c r="C7" s="7">
        <v>2021</v>
      </c>
      <c r="D7" s="36">
        <v>2021</v>
      </c>
      <c r="E7" s="11" t="s">
        <v>3</v>
      </c>
      <c r="F7" s="6" t="s">
        <v>16</v>
      </c>
      <c r="G7" s="7">
        <v>2022</v>
      </c>
    </row>
    <row r="8" spans="1:9" x14ac:dyDescent="0.25">
      <c r="A8" s="2" t="s">
        <v>5</v>
      </c>
      <c r="B8" s="7" t="s">
        <v>1</v>
      </c>
      <c r="C8" s="7" t="s">
        <v>1</v>
      </c>
      <c r="D8" s="37" t="s">
        <v>21</v>
      </c>
      <c r="E8" s="11" t="s">
        <v>2</v>
      </c>
      <c r="F8" s="6" t="s">
        <v>4</v>
      </c>
      <c r="G8" s="7" t="s">
        <v>1</v>
      </c>
    </row>
    <row r="9" spans="1:9" x14ac:dyDescent="0.25">
      <c r="A9" s="2" t="s">
        <v>6</v>
      </c>
      <c r="B9" s="30" t="s">
        <v>30</v>
      </c>
      <c r="C9" s="9"/>
      <c r="D9" s="26">
        <v>44561</v>
      </c>
      <c r="E9" s="26">
        <v>44561</v>
      </c>
      <c r="F9" s="8" t="s">
        <v>1</v>
      </c>
      <c r="G9" s="9"/>
    </row>
    <row r="10" spans="1:9" x14ac:dyDescent="0.25">
      <c r="A10" s="12" t="s">
        <v>17</v>
      </c>
      <c r="B10" s="29">
        <v>31307</v>
      </c>
      <c r="C10" s="24">
        <v>30782</v>
      </c>
      <c r="D10" s="38">
        <v>47219</v>
      </c>
      <c r="E10" s="24">
        <f>$D10-$C10</f>
        <v>16437</v>
      </c>
      <c r="F10" s="13"/>
      <c r="G10" s="54">
        <v>33809</v>
      </c>
      <c r="H10" s="28">
        <f>867683*7.96/7.15*0.035</f>
        <v>33809.29843356643</v>
      </c>
      <c r="I10" s="28"/>
    </row>
    <row r="11" spans="1:9" ht="16.5" thickBot="1" x14ac:dyDescent="0.3">
      <c r="A11" s="12" t="s">
        <v>18</v>
      </c>
      <c r="B11" s="29">
        <v>855286</v>
      </c>
      <c r="C11" s="24">
        <v>890864</v>
      </c>
      <c r="D11" s="38">
        <v>884309</v>
      </c>
      <c r="E11" s="24">
        <f>$D11-$C11</f>
        <v>-6555</v>
      </c>
      <c r="F11" s="13"/>
      <c r="G11" s="55">
        <v>924518</v>
      </c>
      <c r="H11" s="28">
        <f>23726859*7.96/7.15*0.035</f>
        <v>924517.89054545457</v>
      </c>
      <c r="I11" s="47"/>
    </row>
    <row r="12" spans="1:9" ht="16.5" thickTop="1" x14ac:dyDescent="0.25">
      <c r="A12" s="12" t="s">
        <v>32</v>
      </c>
      <c r="B12" s="29">
        <v>0</v>
      </c>
      <c r="C12" s="24">
        <v>0</v>
      </c>
      <c r="D12" s="38">
        <v>0</v>
      </c>
      <c r="E12" s="29">
        <f>$D12-$C12</f>
        <v>0</v>
      </c>
      <c r="F12" s="4"/>
      <c r="G12" s="54">
        <f>SUM(G10:G11)</f>
        <v>958327</v>
      </c>
      <c r="H12" s="28"/>
    </row>
    <row r="13" spans="1:9" x14ac:dyDescent="0.25">
      <c r="A13" s="12" t="s">
        <v>7</v>
      </c>
      <c r="B13" s="29">
        <v>60384</v>
      </c>
      <c r="C13" s="24">
        <v>55299</v>
      </c>
      <c r="D13" s="38">
        <v>65168</v>
      </c>
      <c r="E13" s="29">
        <f>$D13-$C13</f>
        <v>9869</v>
      </c>
      <c r="F13" s="13">
        <f t="shared" ref="F13:F18" si="0">$D13/$C13</f>
        <v>1.1784661567116945</v>
      </c>
      <c r="G13" s="56">
        <v>57500</v>
      </c>
      <c r="H13" s="51">
        <f>G12*6%</f>
        <v>57499.619999999995</v>
      </c>
      <c r="I13" s="33"/>
    </row>
    <row r="14" spans="1:9" x14ac:dyDescent="0.25">
      <c r="A14" s="12" t="s">
        <v>8</v>
      </c>
      <c r="B14" s="29">
        <v>11839</v>
      </c>
      <c r="C14" s="29">
        <v>0</v>
      </c>
      <c r="D14" s="38">
        <v>298</v>
      </c>
      <c r="E14" s="29">
        <f>$D14-$C14</f>
        <v>298</v>
      </c>
      <c r="F14" s="13"/>
      <c r="G14" s="56"/>
      <c r="I14" s="33"/>
    </row>
    <row r="15" spans="1:9" x14ac:dyDescent="0.25">
      <c r="A15" s="50" t="s">
        <v>22</v>
      </c>
      <c r="B15" s="29">
        <v>0</v>
      </c>
      <c r="C15" s="29"/>
      <c r="D15" s="38"/>
      <c r="E15" s="29"/>
      <c r="F15" s="13"/>
      <c r="G15" s="54">
        <v>0</v>
      </c>
      <c r="H15" s="28"/>
      <c r="I15" s="33"/>
    </row>
    <row r="16" spans="1:9" x14ac:dyDescent="0.25">
      <c r="A16" s="50" t="s">
        <v>23</v>
      </c>
      <c r="B16" s="29">
        <v>0</v>
      </c>
      <c r="C16" s="29"/>
      <c r="D16" s="38"/>
      <c r="E16" s="29"/>
      <c r="F16" s="13"/>
      <c r="G16" s="54">
        <v>0</v>
      </c>
      <c r="H16" s="28"/>
    </row>
    <row r="17" spans="1:11" ht="16.5" thickBot="1" x14ac:dyDescent="0.3">
      <c r="A17" s="43" t="s">
        <v>24</v>
      </c>
      <c r="B17" s="44">
        <v>0</v>
      </c>
      <c r="C17" s="44"/>
      <c r="D17" s="45"/>
      <c r="E17" s="44"/>
      <c r="F17" s="46"/>
      <c r="G17" s="55">
        <v>0</v>
      </c>
      <c r="H17" s="28"/>
    </row>
    <row r="18" spans="1:11" ht="16.5" thickTop="1" x14ac:dyDescent="0.25">
      <c r="A18" s="2" t="s">
        <v>9</v>
      </c>
      <c r="B18" s="29">
        <f>SUM(B10:B17)</f>
        <v>958816</v>
      </c>
      <c r="C18" s="29">
        <f>SUM(C10:C14)</f>
        <v>976945</v>
      </c>
      <c r="D18" s="38">
        <f>SUM(D10:D14)</f>
        <v>996994</v>
      </c>
      <c r="E18" s="31">
        <f>$D18-$C18</f>
        <v>20049</v>
      </c>
      <c r="F18" s="32">
        <f t="shared" si="0"/>
        <v>1.0205221378890317</v>
      </c>
      <c r="G18" s="54">
        <f>SUM(G12:G17)</f>
        <v>1015827</v>
      </c>
    </row>
    <row r="19" spans="1:11" x14ac:dyDescent="0.25">
      <c r="B19" s="3"/>
      <c r="C19" s="1"/>
      <c r="D19" s="39"/>
      <c r="E19" s="14"/>
      <c r="F19" s="13"/>
      <c r="G19" s="54"/>
    </row>
    <row r="20" spans="1:11" x14ac:dyDescent="0.25">
      <c r="A20" s="2" t="s">
        <v>10</v>
      </c>
      <c r="B20" s="3"/>
      <c r="C20" s="1"/>
      <c r="D20" s="39"/>
      <c r="E20" s="14"/>
      <c r="F20" s="13"/>
      <c r="G20" s="56"/>
    </row>
    <row r="21" spans="1:11" x14ac:dyDescent="0.25">
      <c r="A21" s="12" t="s">
        <v>25</v>
      </c>
      <c r="B21" s="14">
        <v>627</v>
      </c>
      <c r="C21" s="29">
        <v>14654</v>
      </c>
      <c r="D21" s="40">
        <v>614</v>
      </c>
      <c r="E21" s="14">
        <f>$D21-$C21</f>
        <v>-14040</v>
      </c>
      <c r="F21" s="13">
        <f>$D21/$C21</f>
        <v>4.1899822574041221E-2</v>
      </c>
      <c r="G21" s="54">
        <v>20317</v>
      </c>
      <c r="H21" s="52">
        <f>G18*2%</f>
        <v>20316.54</v>
      </c>
      <c r="I21" s="33"/>
    </row>
    <row r="22" spans="1:11" x14ac:dyDescent="0.25">
      <c r="A22" s="12" t="s">
        <v>20</v>
      </c>
      <c r="B22" s="14">
        <v>946314</v>
      </c>
      <c r="C22" s="29">
        <v>30782</v>
      </c>
      <c r="D22" s="40">
        <v>112071</v>
      </c>
      <c r="E22" s="14">
        <f t="shared" ref="E22:E25" si="1">$D22-$C22</f>
        <v>81289</v>
      </c>
      <c r="F22" s="13"/>
      <c r="G22" s="56">
        <v>33900</v>
      </c>
      <c r="H22" s="25"/>
    </row>
    <row r="23" spans="1:11" x14ac:dyDescent="0.25">
      <c r="A23" s="12" t="s">
        <v>26</v>
      </c>
      <c r="B23" s="14">
        <v>0</v>
      </c>
      <c r="C23" s="29">
        <v>931509</v>
      </c>
      <c r="D23" s="40">
        <v>884309</v>
      </c>
      <c r="E23" s="14">
        <f t="shared" si="1"/>
        <v>-47200</v>
      </c>
      <c r="F23" s="13"/>
      <c r="G23" s="57">
        <v>961610</v>
      </c>
      <c r="H23" s="47">
        <f>G11+G13-G21</f>
        <v>961701</v>
      </c>
      <c r="I23" s="33"/>
      <c r="J23" s="33"/>
      <c r="K23" s="33"/>
    </row>
    <row r="24" spans="1:11" ht="16.5" thickBot="1" x14ac:dyDescent="0.3">
      <c r="A24" s="12" t="s">
        <v>27</v>
      </c>
      <c r="B24" s="48">
        <v>5576</v>
      </c>
      <c r="C24" s="44">
        <v>0</v>
      </c>
      <c r="D24" s="49">
        <v>0</v>
      </c>
      <c r="E24" s="48">
        <f t="shared" si="1"/>
        <v>0</v>
      </c>
      <c r="F24" s="46"/>
      <c r="G24" s="58"/>
      <c r="H24" s="25"/>
    </row>
    <row r="25" spans="1:11" ht="16.5" thickTop="1" x14ac:dyDescent="0.25">
      <c r="A25" s="16" t="s">
        <v>11</v>
      </c>
      <c r="B25" s="14">
        <f>SUM(B21:B24)</f>
        <v>952517</v>
      </c>
      <c r="C25" s="29">
        <f>SUM(C21:C24)</f>
        <v>976945</v>
      </c>
      <c r="D25" s="40">
        <f>SUM(D21:D24)</f>
        <v>996994</v>
      </c>
      <c r="E25" s="53">
        <f t="shared" si="1"/>
        <v>20049</v>
      </c>
      <c r="F25" s="32">
        <f t="shared" ref="F25" si="2">$D25/$C25</f>
        <v>1.0205221378890317</v>
      </c>
      <c r="G25" s="57">
        <f>SUM(G21:G24)</f>
        <v>1015827</v>
      </c>
    </row>
    <row r="26" spans="1:11" x14ac:dyDescent="0.25">
      <c r="A26" s="17"/>
      <c r="B26" s="3"/>
      <c r="C26" s="1"/>
      <c r="D26" s="39"/>
      <c r="E26" s="13"/>
      <c r="F26" s="13"/>
      <c r="I26" s="33"/>
    </row>
    <row r="27" spans="1:11" x14ac:dyDescent="0.25">
      <c r="A27" s="17" t="s">
        <v>12</v>
      </c>
      <c r="B27" s="15">
        <f>B18-B25</f>
        <v>6299</v>
      </c>
      <c r="C27" s="15" t="str">
        <f>IMSUB(C18,C25)</f>
        <v>0</v>
      </c>
      <c r="D27" s="41" t="str">
        <f>IMSUB(D18,D25)</f>
        <v>0</v>
      </c>
      <c r="E27" s="15"/>
      <c r="F27" s="10"/>
      <c r="G27" s="33">
        <f>G18-G25</f>
        <v>0</v>
      </c>
    </row>
    <row r="28" spans="1:11" x14ac:dyDescent="0.25">
      <c r="A28" s="17"/>
      <c r="B28" s="3"/>
      <c r="C28" s="1"/>
      <c r="D28" s="39"/>
      <c r="E28" s="13"/>
      <c r="F28" s="13"/>
    </row>
    <row r="29" spans="1:11" x14ac:dyDescent="0.25">
      <c r="A29" s="17" t="s">
        <v>13</v>
      </c>
      <c r="B29" s="15"/>
      <c r="C29" s="22"/>
      <c r="D29" s="41"/>
      <c r="E29" s="10"/>
      <c r="F29" s="10"/>
    </row>
    <row r="30" spans="1:11" x14ac:dyDescent="0.25">
      <c r="A30" s="12"/>
      <c r="B30" s="3"/>
      <c r="C30" s="1"/>
      <c r="D30" s="39"/>
      <c r="E30" s="13"/>
      <c r="F30" s="13"/>
    </row>
    <row r="31" spans="1:11" x14ac:dyDescent="0.25">
      <c r="A31" s="17" t="s">
        <v>14</v>
      </c>
      <c r="B31" s="15"/>
      <c r="C31" s="22"/>
      <c r="D31" s="41"/>
      <c r="E31" s="18"/>
      <c r="F31" s="19"/>
    </row>
    <row r="32" spans="1:11" x14ac:dyDescent="0.25">
      <c r="B32" s="20"/>
      <c r="C32" s="3"/>
      <c r="D32" s="39"/>
      <c r="E32" s="21"/>
      <c r="F32" s="21"/>
    </row>
    <row r="33" spans="2:6" x14ac:dyDescent="0.25">
      <c r="B33" s="20"/>
      <c r="C33" s="3"/>
      <c r="D33" s="39"/>
      <c r="E33" s="21"/>
      <c r="F33" s="21"/>
    </row>
  </sheetData>
  <printOptions gridLines="1"/>
  <pageMargins left="0.25" right="0.25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Shasta Johnson</dc:creator>
  <cp:lastModifiedBy>Guy Johnson STMD</cp:lastModifiedBy>
  <cp:lastPrinted>2022-01-18T21:16:02Z</cp:lastPrinted>
  <dcterms:created xsi:type="dcterms:W3CDTF">2010-11-01T01:38:11Z</dcterms:created>
  <dcterms:modified xsi:type="dcterms:W3CDTF">2022-01-18T21:16:18Z</dcterms:modified>
</cp:coreProperties>
</file>